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22" documentId="13_ncr:1_{B884158B-B135-41AA-941D-7ACBC429227B}" xr6:coauthVersionLast="47" xr6:coauthVersionMax="47" xr10:uidLastSave="{6BAC302D-E360-4434-A557-C3E41172C1B2}"/>
  <bookViews>
    <workbookView xWindow="-98" yWindow="-98" windowWidth="21795" windowHeight="13875" xr2:uid="{5EDC9457-6522-4A3D-BA2F-7955DE840B9A}"/>
  </bookViews>
  <sheets>
    <sheet name="Ihre Angaben" sheetId="1" r:id="rId1"/>
    <sheet name="Renditeerwartungen" sheetId="2" r:id="rId2"/>
    <sheet name="Analy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F15" i="3"/>
  <c r="D15" i="3"/>
  <c r="E26" i="1"/>
  <c r="E22" i="1"/>
  <c r="E14" i="1"/>
  <c r="E13" i="1"/>
  <c r="D10" i="1"/>
  <c r="E10" i="1" s="1"/>
  <c r="F14" i="3"/>
  <c r="D14" i="3"/>
  <c r="C15" i="3"/>
  <c r="C16" i="3" s="1"/>
  <c r="D5" i="3"/>
  <c r="F4" i="3"/>
  <c r="F6" i="3" s="1"/>
  <c r="F16" i="3" l="1"/>
  <c r="D4" i="3"/>
  <c r="C17" i="3"/>
  <c r="F17" i="3" l="1"/>
  <c r="D6" i="3"/>
  <c r="D16" i="3" s="1"/>
  <c r="D17" i="3" s="1"/>
  <c r="C18" i="3"/>
  <c r="D18" i="3" l="1"/>
  <c r="F18" i="3"/>
  <c r="C19" i="3"/>
  <c r="D19" i="3" l="1"/>
  <c r="F19" i="3"/>
  <c r="C20" i="3"/>
  <c r="D20" i="3" l="1"/>
  <c r="F20" i="3"/>
  <c r="C21" i="3"/>
  <c r="D21" i="3" l="1"/>
  <c r="F21" i="3"/>
  <c r="C22" i="3"/>
  <c r="D22" i="3" l="1"/>
  <c r="F22" i="3"/>
  <c r="C23" i="3"/>
  <c r="D23" i="3" l="1"/>
  <c r="F23" i="3"/>
  <c r="C24" i="3"/>
  <c r="D24" i="3" l="1"/>
  <c r="F24" i="3"/>
  <c r="C25" i="3"/>
  <c r="D25" i="3" l="1"/>
  <c r="F25" i="3"/>
  <c r="C26" i="3"/>
  <c r="D26" i="3" l="1"/>
  <c r="F26" i="3"/>
  <c r="C27" i="3"/>
  <c r="D27" i="3" l="1"/>
  <c r="F27" i="3"/>
  <c r="C28" i="3"/>
  <c r="D28" i="3" l="1"/>
  <c r="F28" i="3"/>
  <c r="C29" i="3"/>
  <c r="D29" i="3" l="1"/>
  <c r="F29" i="3"/>
  <c r="C30" i="3"/>
  <c r="D30" i="3" l="1"/>
  <c r="F30" i="3"/>
  <c r="C31" i="3"/>
  <c r="D31" i="3" l="1"/>
  <c r="F31" i="3"/>
  <c r="C32" i="3"/>
  <c r="D32" i="3" l="1"/>
  <c r="F32" i="3"/>
  <c r="C33" i="3"/>
  <c r="D33" i="3" l="1"/>
  <c r="F33" i="3"/>
  <c r="C34" i="3"/>
  <c r="D34" i="3" l="1"/>
  <c r="F34" i="3"/>
  <c r="C35" i="3"/>
  <c r="D35" i="3" l="1"/>
  <c r="F35" i="3"/>
  <c r="C36" i="3"/>
  <c r="D36" i="3" l="1"/>
  <c r="F36" i="3"/>
  <c r="C37" i="3"/>
  <c r="D37" i="3" l="1"/>
  <c r="F37" i="3"/>
  <c r="C38" i="3"/>
  <c r="F38" i="3" l="1"/>
  <c r="D38" i="3"/>
  <c r="C39" i="3"/>
  <c r="F39" i="3" l="1"/>
  <c r="D39" i="3"/>
  <c r="C40" i="3"/>
  <c r="F40" i="3" l="1"/>
  <c r="D40" i="3"/>
  <c r="C41" i="3"/>
  <c r="F41" i="3" l="1"/>
  <c r="D41" i="3"/>
  <c r="C42" i="3"/>
  <c r="F42" i="3" l="1"/>
  <c r="D42" i="3"/>
  <c r="C43" i="3"/>
  <c r="F43" i="3" l="1"/>
  <c r="D43" i="3"/>
  <c r="C44" i="3"/>
  <c r="F44" i="3" l="1"/>
  <c r="D44" i="3"/>
  <c r="C45" i="3"/>
  <c r="F45" i="3" l="1"/>
  <c r="D45" i="3"/>
  <c r="C46" i="3"/>
  <c r="F46" i="3" l="1"/>
  <c r="D46" i="3"/>
  <c r="C47" i="3"/>
  <c r="F47" i="3" l="1"/>
  <c r="D47" i="3"/>
  <c r="C48" i="3"/>
  <c r="F48" i="3" l="1"/>
  <c r="D48" i="3"/>
  <c r="C49" i="3"/>
  <c r="F49" i="3" l="1"/>
  <c r="D49" i="3"/>
  <c r="C50" i="3"/>
  <c r="F50" i="3" l="1"/>
  <c r="D50" i="3"/>
  <c r="C51" i="3"/>
  <c r="F51" i="3" l="1"/>
  <c r="D51" i="3"/>
  <c r="C52" i="3"/>
  <c r="F52" i="3" l="1"/>
  <c r="D52" i="3"/>
  <c r="C53" i="3"/>
  <c r="F53" i="3" l="1"/>
  <c r="D53" i="3"/>
  <c r="C54" i="3"/>
  <c r="F54" i="3" l="1"/>
  <c r="D54" i="3"/>
  <c r="C55" i="3"/>
  <c r="F55" i="3" l="1"/>
  <c r="D55" i="3"/>
  <c r="C56" i="3"/>
  <c r="F56" i="3" l="1"/>
  <c r="D56" i="3"/>
  <c r="C57" i="3"/>
  <c r="F57" i="3" l="1"/>
  <c r="D57" i="3"/>
  <c r="C58" i="3"/>
  <c r="F58" i="3" l="1"/>
  <c r="D58" i="3"/>
  <c r="C59" i="3"/>
  <c r="F59" i="3" l="1"/>
  <c r="D59" i="3"/>
  <c r="C60" i="3"/>
  <c r="F60" i="3" l="1"/>
  <c r="D60" i="3"/>
  <c r="C61" i="3"/>
  <c r="F61" i="3" l="1"/>
  <c r="D61" i="3"/>
  <c r="C62" i="3"/>
  <c r="F62" i="3" l="1"/>
  <c r="D62" i="3"/>
  <c r="C63" i="3"/>
  <c r="F63" i="3" l="1"/>
  <c r="D63" i="3"/>
  <c r="B11" i="3"/>
  <c r="B10" i="3"/>
  <c r="B9" i="3" l="1"/>
  <c r="B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8" authorId="0" shapeId="0" xr:uid="{0FC38D09-D984-4A26-A81F-33530D6BD92F}">
      <text>
        <r>
          <rPr>
            <sz val="9"/>
            <color indexed="81"/>
            <rFont val="Segoe UI"/>
            <family val="2"/>
          </rPr>
          <t>Zulässig sind Daten zwischen 01.01.2028 bis 31.12.2072.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" authorId="0" shapeId="0" xr:uid="{F2727B92-ED18-4614-B61E-EA293C842BAE}">
      <text>
        <r>
          <rPr>
            <sz val="9"/>
            <color indexed="81"/>
            <rFont val="Segoe UI"/>
            <family val="2"/>
          </rPr>
          <t>Durchschnitt für CH-Aktien Aktien von 1926–2022 betrug 7.7% (https://www.pictet.com/content/dam/www/documents/publications/shares-and-bonds-in-switzerland/2023/2023-DE-Commentary-of-Swiss-Equities-and-Bonds.pdf.coredownload.pdf)</t>
        </r>
      </text>
    </comment>
    <comment ref="B4" authorId="0" shapeId="0" xr:uid="{2419EF5F-AB4B-4AFF-8EA5-CD682C843689}">
      <text>
        <r>
          <rPr>
            <sz val="9"/>
            <color indexed="81"/>
            <rFont val="Segoe UI"/>
            <family val="2"/>
          </rPr>
          <t>Aufgrund des Nullzinsumfeldes ist in den nächsten Jahren mit keiner positiven Anlagerendite auf Obligationen zu rechnen.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" authorId="0" shapeId="0" xr:uid="{16D37F90-0DD7-4EFC-B6F4-60F76E7612DC}">
      <text>
        <r>
          <rPr>
            <sz val="8"/>
            <color indexed="81"/>
            <rFont val="Segoe UI"/>
            <family val="2"/>
          </rPr>
          <t>Anlageaufteilung (z.B. Aktien) multipliziert mit der Renditeerwartung dieser Anlageklasse.</t>
        </r>
      </text>
    </comment>
  </commentList>
</comments>
</file>

<file path=xl/sharedStrings.xml><?xml version="1.0" encoding="utf-8"?>
<sst xmlns="http://schemas.openxmlformats.org/spreadsheetml/2006/main" count="46" uniqueCount="33">
  <si>
    <t>Anlageklasse</t>
  </si>
  <si>
    <t>Aktien</t>
  </si>
  <si>
    <t>Obligationen</t>
  </si>
  <si>
    <t>Immobilien</t>
  </si>
  <si>
    <t>Alternative Anlagen</t>
  </si>
  <si>
    <t>Renditeerwartung (nominal, p.a.)</t>
  </si>
  <si>
    <t>→</t>
  </si>
  <si>
    <t>Schritt 1: Fonds überprüfen</t>
  </si>
  <si>
    <t>Schritt 2: Vertragsangaben notieren</t>
  </si>
  <si>
    <t>Enddatum Vertrag</t>
  </si>
  <si>
    <t>Aktueller Rückkaufswert</t>
  </si>
  <si>
    <t>Aktueller Fonds</t>
  </si>
  <si>
    <t>fp Global 100</t>
  </si>
  <si>
    <t>Aktuelles Fondsguthaben</t>
  </si>
  <si>
    <t>Gesamtprämie</t>
  </si>
  <si>
    <t>Total Expense Ratio (TER)</t>
  </si>
  <si>
    <t>Andere laufende Gebühren</t>
  </si>
  <si>
    <t>Erwartete Anlagerendite</t>
  </si>
  <si>
    <t>Anlagekosten</t>
  </si>
  <si>
    <t>Erwartete Nettorendite (p.a.)</t>
  </si>
  <si>
    <t>Analyse erwartete Wertentwicklung</t>
  </si>
  <si>
    <t>Total</t>
  </si>
  <si>
    <t>Schritt 3: Erwartete Wertentwicklung vergleichen</t>
  </si>
  <si>
    <t>Konto/Liquidität</t>
  </si>
  <si>
    <t>Bis wann läuft der Vertrag?</t>
  </si>
  <si>
    <t>Sparteil</t>
  </si>
  <si>
    <t>Optional: Im Sheet «Renditeerwartungen» eigene Renditeerwartungen eingeben</t>
  </si>
  <si>
    <t>Schauen Sie in den Unterlagen nach dem Namen des Fonds (oft im Vertrag oder in den jährlichen Kontoauszügen).</t>
  </si>
  <si>
    <t>Suchen Sie den Fonds-Namen im Internet zusammen mit dem Wort «Factsheet» (z.B. «XY Fund Factsheet»).</t>
  </si>
  <si>
    <t>Öffnen Sie das Factsheet: Dort sehen Sie, in welche Anlageklassen investiert wird (z.B. Aktien, Obligationen, Immobilien) und tragen Sie die Aufteilung in % hier ein:</t>
  </si>
  <si>
    <t>Die Fondskosten finden Sie auch auf dem Factsheet. Falls Sie von anderen laufenden Gebühren des Anbieters wissen, tragen Sie sie hier in % ein:</t>
  </si>
  <si>
    <t>Wie viel Geld würden Sie heute ausgezahlt bekommen, wenn Sie kündigen?</t>
  </si>
  <si>
    <t xml:space="preserve"> Wie viel Ihrer Gesamtprämie wird für den Sparteil (Geldanlage) verwendet?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</si>
</sst>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&quot;CHF&quot;\ 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0"/>
      <name val="Aptos Narrow"/>
      <family val="2"/>
    </font>
    <font>
      <b/>
      <sz val="15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4" fillId="2" borderId="0" xfId="0" applyFont="1" applyFill="1"/>
    <xf numFmtId="9" fontId="4" fillId="2" borderId="0" xfId="2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quotePrefix="1" applyFont="1" applyFill="1" applyAlignment="1">
      <alignment horizontal="left" vertical="center" wrapText="1"/>
    </xf>
    <xf numFmtId="10" fontId="4" fillId="4" borderId="2" xfId="2" applyNumberFormat="1" applyFont="1" applyFill="1" applyBorder="1" applyAlignment="1" applyProtection="1">
      <alignment horizontal="center" vertical="center" wrapText="1"/>
    </xf>
    <xf numFmtId="10" fontId="4" fillId="4" borderId="1" xfId="2" applyNumberFormat="1" applyFont="1" applyFill="1" applyBorder="1" applyAlignment="1" applyProtection="1">
      <alignment horizontal="center" vertical="center" wrapText="1"/>
    </xf>
    <xf numFmtId="10" fontId="3" fillId="4" borderId="0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vertical="center"/>
    </xf>
    <xf numFmtId="9" fontId="3" fillId="2" borderId="0" xfId="2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165" fontId="8" fillId="2" borderId="0" xfId="0" quotePrefix="1" applyNumberFormat="1" applyFont="1" applyFill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9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Alignment="1" applyProtection="1">
      <alignment vertical="center"/>
    </xf>
    <xf numFmtId="10" fontId="3" fillId="2" borderId="0" xfId="2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/>
    </xf>
    <xf numFmtId="164" fontId="7" fillId="3" borderId="0" xfId="0" applyNumberFormat="1" applyFont="1" applyFill="1" applyProtection="1">
      <protection locked="0"/>
    </xf>
    <xf numFmtId="10" fontId="4" fillId="3" borderId="1" xfId="2" applyNumberFormat="1" applyFont="1" applyFill="1" applyBorder="1" applyAlignment="1" applyProtection="1">
      <alignment horizontal="right" vertical="center" wrapText="1"/>
      <protection locked="0"/>
    </xf>
    <xf numFmtId="14" fontId="4" fillId="3" borderId="0" xfId="2" applyNumberFormat="1" applyFont="1" applyFill="1" applyAlignment="1" applyProtection="1">
      <alignment horizontal="center" vertical="center" wrapText="1"/>
      <protection locked="0"/>
    </xf>
    <xf numFmtId="43" fontId="4" fillId="3" borderId="0" xfId="1" applyFont="1" applyFill="1" applyAlignment="1" applyProtection="1">
      <alignment horizontal="right" vertical="center" wrapText="1"/>
      <protection locked="0"/>
    </xf>
    <xf numFmtId="0" fontId="4" fillId="2" borderId="0" xfId="0" applyFont="1" applyFill="1" applyProtection="1">
      <protection locked="0"/>
    </xf>
    <xf numFmtId="164" fontId="7" fillId="3" borderId="0" xfId="0" quotePrefix="1" applyNumberFormat="1" applyFont="1" applyFill="1" applyProtection="1"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0" xfId="0" quotePrefix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3" borderId="0" xfId="3" quotePrefix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3" fillId="3" borderId="0" xfId="0" quotePrefix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5" fontId="8" fillId="3" borderId="0" xfId="0" quotePrefix="1" applyNumberFormat="1" applyFont="1" applyFill="1" applyAlignment="1">
      <alignment horizontal="center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0" fontId="4" fillId="3" borderId="0" xfId="0" quotePrefix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4">
    <cellStyle name="Komma" xfId="1" builtinId="3"/>
    <cellStyle name="Link" xfId="3" builtinId="8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1058-93FE-4337-B947-FA4363CEFAB0}">
  <dimension ref="A1:K35"/>
  <sheetViews>
    <sheetView tabSelected="1" workbookViewId="0">
      <selection activeCell="D18" sqref="D18"/>
    </sheetView>
  </sheetViews>
  <sheetFormatPr baseColWidth="10" defaultRowHeight="14.25" x14ac:dyDescent="0.45"/>
  <cols>
    <col min="1" max="1" width="3.06640625" style="1" customWidth="1"/>
    <col min="2" max="2" width="2.53125" style="1" customWidth="1"/>
    <col min="3" max="3" width="23.33203125" style="1" customWidth="1"/>
    <col min="4" max="4" width="11.73046875" style="1" customWidth="1"/>
    <col min="5" max="5" width="20.33203125" style="1" customWidth="1"/>
    <col min="6" max="15" width="10.3984375" style="1" customWidth="1"/>
    <col min="16" max="16" width="36.6640625" style="1" customWidth="1"/>
    <col min="17" max="16384" width="10.6640625" style="1"/>
  </cols>
  <sheetData>
    <row r="1" spans="1:9" s="4" customFormat="1" ht="24.75" customHeight="1" x14ac:dyDescent="0.45">
      <c r="A1" s="12" t="s">
        <v>7</v>
      </c>
    </row>
    <row r="2" spans="1:9" s="4" customFormat="1" ht="18" customHeight="1" x14ac:dyDescent="0.45">
      <c r="A2" s="5" t="s">
        <v>6</v>
      </c>
      <c r="B2" s="34" t="s">
        <v>27</v>
      </c>
      <c r="C2" s="34"/>
      <c r="D2" s="35"/>
      <c r="E2" s="35"/>
      <c r="F2" s="35"/>
      <c r="G2" s="35"/>
      <c r="H2" s="35"/>
    </row>
    <row r="3" spans="1:9" s="4" customFormat="1" ht="18" customHeight="1" x14ac:dyDescent="0.45">
      <c r="A3" s="5" t="s">
        <v>6</v>
      </c>
      <c r="B3" s="34" t="s">
        <v>28</v>
      </c>
      <c r="C3" s="34"/>
      <c r="D3" s="35"/>
      <c r="E3" s="35"/>
      <c r="F3" s="35"/>
      <c r="G3" s="35"/>
      <c r="H3" s="35"/>
    </row>
    <row r="4" spans="1:9" s="4" customFormat="1" ht="34.15" customHeight="1" x14ac:dyDescent="0.45">
      <c r="A4" s="5" t="s">
        <v>6</v>
      </c>
      <c r="B4" s="34" t="s">
        <v>29</v>
      </c>
      <c r="C4" s="34"/>
      <c r="D4" s="35"/>
      <c r="E4" s="35"/>
      <c r="F4" s="35"/>
      <c r="G4" s="35"/>
      <c r="H4" s="35"/>
    </row>
    <row r="5" spans="1:9" s="4" customFormat="1" ht="18" customHeight="1" x14ac:dyDescent="0.45">
      <c r="A5" s="5"/>
      <c r="C5" s="8" t="s">
        <v>23</v>
      </c>
      <c r="D5" s="25">
        <v>0</v>
      </c>
      <c r="E5" s="7"/>
      <c r="F5" s="7"/>
      <c r="G5" s="7"/>
      <c r="H5" s="7"/>
    </row>
    <row r="6" spans="1:9" s="4" customFormat="1" ht="18" customHeight="1" x14ac:dyDescent="0.45">
      <c r="A6" s="5"/>
      <c r="C6" s="8" t="s">
        <v>1</v>
      </c>
      <c r="D6" s="25">
        <v>0.5</v>
      </c>
      <c r="E6" s="7"/>
      <c r="F6" s="7"/>
      <c r="G6" s="7"/>
      <c r="H6" s="7"/>
    </row>
    <row r="7" spans="1:9" s="4" customFormat="1" ht="18" customHeight="1" x14ac:dyDescent="0.45">
      <c r="A7" s="5"/>
      <c r="C7" s="8" t="s">
        <v>2</v>
      </c>
      <c r="D7" s="25">
        <v>0.4</v>
      </c>
      <c r="E7" s="7"/>
      <c r="F7" s="7"/>
      <c r="G7" s="7"/>
      <c r="H7" s="7"/>
    </row>
    <row r="8" spans="1:9" s="4" customFormat="1" ht="18" customHeight="1" x14ac:dyDescent="0.45">
      <c r="A8" s="5"/>
      <c r="C8" s="8" t="s">
        <v>3</v>
      </c>
      <c r="D8" s="25">
        <v>0.05</v>
      </c>
      <c r="E8" s="7"/>
      <c r="F8" s="7"/>
      <c r="G8" s="7"/>
      <c r="H8" s="7"/>
    </row>
    <row r="9" spans="1:9" s="4" customFormat="1" ht="18" customHeight="1" x14ac:dyDescent="0.45">
      <c r="A9" s="5"/>
      <c r="C9" s="8" t="s">
        <v>4</v>
      </c>
      <c r="D9" s="25">
        <v>0.05</v>
      </c>
      <c r="E9" s="7"/>
      <c r="F9" s="7"/>
      <c r="G9" s="7"/>
      <c r="H9" s="7"/>
    </row>
    <row r="10" spans="1:9" s="4" customFormat="1" ht="18" customHeight="1" x14ac:dyDescent="0.45">
      <c r="A10" s="5"/>
      <c r="C10" s="8" t="s">
        <v>21</v>
      </c>
      <c r="D10" s="22">
        <f>SUM(D5:D9)</f>
        <v>1</v>
      </c>
      <c r="E10" s="38" t="str">
        <f>IF(D10&lt;&gt;1," Total muss 100% betragen! Bitte Eingaben korrigieren.","")</f>
        <v/>
      </c>
      <c r="F10" s="31"/>
      <c r="G10" s="32"/>
      <c r="H10" s="32"/>
    </row>
    <row r="11" spans="1:9" s="4" customFormat="1" ht="18" customHeight="1" x14ac:dyDescent="0.45">
      <c r="A11" s="5"/>
      <c r="B11" s="8"/>
      <c r="C11" s="8"/>
      <c r="D11" s="7"/>
      <c r="E11" s="7"/>
      <c r="F11" s="7"/>
      <c r="G11" s="7"/>
      <c r="H11" s="7"/>
    </row>
    <row r="12" spans="1:9" s="4" customFormat="1" ht="34.15" customHeight="1" x14ac:dyDescent="0.45">
      <c r="A12" s="5" t="s">
        <v>6</v>
      </c>
      <c r="B12" s="34" t="s">
        <v>30</v>
      </c>
      <c r="C12" s="34"/>
      <c r="D12" s="35"/>
      <c r="E12" s="35"/>
      <c r="F12" s="35"/>
      <c r="G12" s="35"/>
      <c r="H12" s="35"/>
    </row>
    <row r="13" spans="1:9" s="4" customFormat="1" ht="18" customHeight="1" x14ac:dyDescent="0.45">
      <c r="A13" s="5"/>
      <c r="C13" s="8" t="s">
        <v>15</v>
      </c>
      <c r="D13" s="25">
        <v>5.0000000000000001E-4</v>
      </c>
      <c r="E13" s="30" t="str">
        <f>IF(OR(D13&lt;0,D13&gt;0.03)," Bitte Eingabe überprüfen (TER sollte zwischen 0% und 3% sein).","")</f>
        <v/>
      </c>
      <c r="F13" s="31"/>
      <c r="G13" s="32"/>
      <c r="H13" s="32"/>
      <c r="I13" s="33"/>
    </row>
    <row r="14" spans="1:9" s="4" customFormat="1" ht="18" customHeight="1" x14ac:dyDescent="0.45">
      <c r="A14" s="5"/>
      <c r="C14" s="8" t="s">
        <v>16</v>
      </c>
      <c r="D14" s="25">
        <v>3.0000000000000001E-3</v>
      </c>
      <c r="E14" s="30" t="str">
        <f>IF(OR(D14&lt;0,D14&gt;0.03)," Bitte Eingabe überprüfen (Eingabe sollte zwischen 0% und 3% sein).","")</f>
        <v/>
      </c>
      <c r="F14" s="31"/>
      <c r="G14" s="32"/>
      <c r="H14" s="32"/>
      <c r="I14" s="33"/>
    </row>
    <row r="15" spans="1:9" s="4" customFormat="1" ht="41.25" customHeight="1" x14ac:dyDescent="0.45">
      <c r="A15" s="5"/>
      <c r="B15" s="6"/>
      <c r="C15" s="6"/>
      <c r="D15" s="7"/>
      <c r="E15" s="7"/>
      <c r="F15" s="7"/>
      <c r="G15" s="7"/>
      <c r="H15" s="7"/>
    </row>
    <row r="16" spans="1:9" s="4" customFormat="1" ht="24.75" customHeight="1" x14ac:dyDescent="0.45">
      <c r="A16" s="12" t="s">
        <v>8</v>
      </c>
    </row>
    <row r="17" spans="1:11" s="4" customFormat="1" ht="18" customHeight="1" x14ac:dyDescent="0.45">
      <c r="A17" s="5" t="s">
        <v>6</v>
      </c>
      <c r="B17" s="34" t="s">
        <v>24</v>
      </c>
      <c r="C17" s="34"/>
      <c r="D17" s="35"/>
      <c r="E17" s="35"/>
      <c r="F17" s="35"/>
      <c r="G17" s="35"/>
      <c r="H17" s="35"/>
    </row>
    <row r="18" spans="1:11" s="4" customFormat="1" ht="18" customHeight="1" x14ac:dyDescent="0.45">
      <c r="A18" s="5"/>
      <c r="C18" s="8" t="s">
        <v>9</v>
      </c>
      <c r="D18" s="26">
        <v>55093</v>
      </c>
      <c r="E18" s="39"/>
      <c r="F18" s="40"/>
      <c r="G18" s="40"/>
      <c r="H18" s="40"/>
      <c r="I18" s="41"/>
    </row>
    <row r="19" spans="1:11" s="4" customFormat="1" ht="18" customHeight="1" x14ac:dyDescent="0.45">
      <c r="A19" s="5"/>
      <c r="B19" s="8"/>
      <c r="C19" s="8"/>
      <c r="D19" s="7"/>
      <c r="E19" s="7"/>
      <c r="F19" s="7"/>
      <c r="G19" s="7"/>
      <c r="H19" s="7"/>
    </row>
    <row r="20" spans="1:11" s="4" customFormat="1" ht="33.75" customHeight="1" x14ac:dyDescent="0.45">
      <c r="A20" s="5" t="s">
        <v>6</v>
      </c>
      <c r="B20" s="34" t="s">
        <v>31</v>
      </c>
      <c r="C20" s="34"/>
      <c r="D20" s="35"/>
      <c r="E20" s="35"/>
      <c r="F20" s="35"/>
      <c r="G20" s="35"/>
      <c r="H20" s="35"/>
    </row>
    <row r="21" spans="1:11" s="4" customFormat="1" ht="18" customHeight="1" x14ac:dyDescent="0.45">
      <c r="A21" s="5"/>
      <c r="C21" s="8" t="s">
        <v>13</v>
      </c>
      <c r="D21" s="27">
        <v>45000</v>
      </c>
      <c r="E21" s="7"/>
      <c r="F21" s="7"/>
      <c r="G21" s="7"/>
      <c r="H21" s="7"/>
    </row>
    <row r="22" spans="1:11" s="4" customFormat="1" ht="18" customHeight="1" x14ac:dyDescent="0.45">
      <c r="A22" s="5"/>
      <c r="C22" s="8" t="s">
        <v>10</v>
      </c>
      <c r="D22" s="27">
        <v>30000</v>
      </c>
      <c r="E22" s="30" t="str">
        <f>IF(D22&gt;D21," Bitte Eingabe überprüfen (Rückkaufswert ist in der Regel kleiner als aktueller Wert).","")</f>
        <v/>
      </c>
      <c r="F22" s="31"/>
      <c r="G22" s="32"/>
      <c r="H22" s="32"/>
      <c r="I22" s="33"/>
      <c r="J22" s="33"/>
      <c r="K22" s="33"/>
    </row>
    <row r="23" spans="1:11" s="4" customFormat="1" ht="18" customHeight="1" x14ac:dyDescent="0.45">
      <c r="A23" s="5"/>
      <c r="B23" s="8"/>
      <c r="C23" s="8"/>
      <c r="D23" s="7"/>
      <c r="E23" s="7"/>
      <c r="F23" s="7"/>
      <c r="G23" s="7"/>
      <c r="H23" s="7"/>
    </row>
    <row r="24" spans="1:11" s="4" customFormat="1" ht="34.15" customHeight="1" x14ac:dyDescent="0.45">
      <c r="A24" s="5" t="s">
        <v>6</v>
      </c>
      <c r="B24" s="34" t="s">
        <v>32</v>
      </c>
      <c r="C24" s="34"/>
      <c r="D24" s="34"/>
      <c r="E24" s="34"/>
      <c r="F24" s="34"/>
      <c r="G24" s="34"/>
      <c r="H24" s="34"/>
    </row>
    <row r="25" spans="1:11" s="4" customFormat="1" ht="18" customHeight="1" x14ac:dyDescent="0.45">
      <c r="A25" s="5"/>
      <c r="C25" s="8" t="s">
        <v>14</v>
      </c>
      <c r="D25" s="27">
        <v>3340</v>
      </c>
      <c r="E25" s="7"/>
      <c r="F25" s="7"/>
      <c r="G25" s="7"/>
      <c r="H25" s="7"/>
    </row>
    <row r="26" spans="1:11" s="4" customFormat="1" ht="18" customHeight="1" x14ac:dyDescent="0.45">
      <c r="A26" s="5"/>
      <c r="C26" s="8" t="s">
        <v>25</v>
      </c>
      <c r="D26" s="27">
        <v>2858</v>
      </c>
      <c r="E26" s="30" t="str">
        <f>IF(D26&gt;D25," Bitte Eingabe überprüfen (Sparanteil sollte kleiner als die Gesamtprämie sein).","")</f>
        <v/>
      </c>
      <c r="F26" s="31"/>
      <c r="G26" s="32"/>
      <c r="H26" s="32"/>
      <c r="I26" s="33"/>
      <c r="J26" s="33"/>
      <c r="K26" s="33"/>
    </row>
    <row r="27" spans="1:11" x14ac:dyDescent="0.45">
      <c r="D27" s="2"/>
    </row>
    <row r="28" spans="1:11" s="4" customFormat="1" ht="41.25" customHeight="1" x14ac:dyDescent="0.45">
      <c r="A28" s="5"/>
      <c r="B28" s="6"/>
      <c r="C28" s="6"/>
      <c r="D28" s="7"/>
      <c r="E28" s="7"/>
      <c r="F28" s="7"/>
      <c r="G28" s="7"/>
      <c r="H28" s="7"/>
    </row>
    <row r="29" spans="1:11" s="4" customFormat="1" ht="24.75" customHeight="1" x14ac:dyDescent="0.45">
      <c r="A29" s="12" t="s">
        <v>22</v>
      </c>
    </row>
    <row r="30" spans="1:11" s="4" customFormat="1" ht="18" customHeight="1" x14ac:dyDescent="0.45">
      <c r="A30" s="5" t="s">
        <v>6</v>
      </c>
      <c r="B30" s="34" t="s">
        <v>26</v>
      </c>
      <c r="C30" s="34"/>
      <c r="D30" s="35"/>
      <c r="E30" s="35"/>
      <c r="F30" s="35"/>
      <c r="G30" s="35"/>
      <c r="H30" s="35"/>
    </row>
    <row r="31" spans="1:11" s="4" customFormat="1" ht="18" customHeight="1" x14ac:dyDescent="0.45">
      <c r="A31" s="5" t="s">
        <v>6</v>
      </c>
      <c r="B31" s="36" t="str">
        <f>HYPERLINK("#Analyse!A1", "Hier klicken für die Auswertung")</f>
        <v>Hier klicken für die Auswertung</v>
      </c>
      <c r="C31" s="37"/>
      <c r="D31" s="37"/>
      <c r="E31" s="7"/>
      <c r="F31" s="7"/>
      <c r="G31" s="7"/>
      <c r="H31" s="7"/>
    </row>
    <row r="32" spans="1:11" x14ac:dyDescent="0.45">
      <c r="D32" s="2"/>
    </row>
    <row r="33" spans="3:4" x14ac:dyDescent="0.45">
      <c r="D33" s="2"/>
    </row>
    <row r="35" spans="3:4" x14ac:dyDescent="0.45">
      <c r="C35" s="23"/>
    </row>
  </sheetData>
  <sheetProtection algorithmName="SHA-512" hashValue="uozYIthQ8ss0xhpYoh+b2xJnp2RLe48sOoXF00JPbWA50TuWVHiGjhestXiWedvzYr+LHBfMvN4pjw+cthZisg==" saltValue="4R0vjZcWf8kEgZY0KlNz8Q==" spinCount="100000" sheet="1" selectLockedCells="1"/>
  <mergeCells count="15">
    <mergeCell ref="B12:H12"/>
    <mergeCell ref="B20:H20"/>
    <mergeCell ref="B2:H2"/>
    <mergeCell ref="B3:H3"/>
    <mergeCell ref="B4:H4"/>
    <mergeCell ref="B17:H17"/>
    <mergeCell ref="E10:H10"/>
    <mergeCell ref="E13:I13"/>
    <mergeCell ref="E14:I14"/>
    <mergeCell ref="E18:I18"/>
    <mergeCell ref="E22:K22"/>
    <mergeCell ref="E26:K26"/>
    <mergeCell ref="B30:H30"/>
    <mergeCell ref="B31:D31"/>
    <mergeCell ref="B24:H24"/>
  </mergeCells>
  <dataValidations count="2">
    <dataValidation type="date" allowBlank="1" showInputMessage="1" showErrorMessage="1" sqref="D18" xr:uid="{C1B5A9DF-1495-4CDA-AD5E-FD7BC258A2E8}">
      <formula1>46753</formula1>
      <formula2>63190</formula2>
    </dataValidation>
    <dataValidation type="decimal" allowBlank="1" showInputMessage="1" showErrorMessage="1" sqref="D21:D22" xr:uid="{7BE3DDDE-A6A6-46FA-AA2D-8D8EB04EF3E1}">
      <formula1>0</formula1>
      <formula2>1000000</formula2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D175-FB8A-4D27-AF04-B4994CFAA3B6}">
  <dimension ref="A1:B19"/>
  <sheetViews>
    <sheetView workbookViewId="0">
      <selection activeCell="B3" sqref="B3"/>
    </sheetView>
  </sheetViews>
  <sheetFormatPr baseColWidth="10" defaultRowHeight="14.25" x14ac:dyDescent="0.45"/>
  <cols>
    <col min="1" max="1" width="21.796875" style="1" customWidth="1"/>
    <col min="2" max="2" width="27.06640625" style="28" bestFit="1" customWidth="1"/>
    <col min="3" max="16384" width="10.6640625" style="1"/>
  </cols>
  <sheetData>
    <row r="1" spans="1:2" x14ac:dyDescent="0.45">
      <c r="A1" s="3" t="s">
        <v>0</v>
      </c>
      <c r="B1" s="3" t="s">
        <v>5</v>
      </c>
    </row>
    <row r="2" spans="1:2" x14ac:dyDescent="0.45">
      <c r="A2" s="1" t="s">
        <v>23</v>
      </c>
      <c r="B2" s="29">
        <v>0</v>
      </c>
    </row>
    <row r="3" spans="1:2" x14ac:dyDescent="0.45">
      <c r="A3" s="1" t="s">
        <v>1</v>
      </c>
      <c r="B3" s="24">
        <v>7.0000000000000007E-2</v>
      </c>
    </row>
    <row r="4" spans="1:2" x14ac:dyDescent="0.45">
      <c r="A4" s="1" t="s">
        <v>2</v>
      </c>
      <c r="B4" s="24">
        <v>0</v>
      </c>
    </row>
    <row r="5" spans="1:2" x14ac:dyDescent="0.45">
      <c r="A5" s="1" t="s">
        <v>3</v>
      </c>
      <c r="B5" s="24">
        <v>0.05</v>
      </c>
    </row>
    <row r="6" spans="1:2" x14ac:dyDescent="0.45">
      <c r="A6" s="1" t="s">
        <v>4</v>
      </c>
      <c r="B6" s="29">
        <v>0</v>
      </c>
    </row>
    <row r="15" spans="1:2" x14ac:dyDescent="0.45">
      <c r="A15" s="8"/>
    </row>
    <row r="16" spans="1:2" x14ac:dyDescent="0.45">
      <c r="A16" s="8"/>
    </row>
    <row r="17" spans="1:1" x14ac:dyDescent="0.45">
      <c r="A17" s="8"/>
    </row>
    <row r="18" spans="1:1" x14ac:dyDescent="0.45">
      <c r="A18" s="8"/>
    </row>
    <row r="19" spans="1:1" x14ac:dyDescent="0.45">
      <c r="A19" s="8"/>
    </row>
  </sheetData>
  <sheetProtection algorithmName="SHA-512" hashValue="LQPQrn3AprbGV3KdDmMjKKwkNjPBgZc1Hrz+sbiAQfkYL7zlW0nW8iCk4iSqQOsA65q+HMuCuCtWYBP1hsmSbA==" saltValue="jqno0rBHAs+ncp69Itw8yQ==" spinCount="100000" sheet="1" selectLockedCells="1"/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84CEA-A68D-48BB-B2A0-F61BD649D22E}">
  <dimension ref="A1:H65"/>
  <sheetViews>
    <sheetView workbookViewId="0">
      <selection activeCell="D4" sqref="D4"/>
    </sheetView>
  </sheetViews>
  <sheetFormatPr baseColWidth="10" defaultRowHeight="14.25" x14ac:dyDescent="0.45"/>
  <cols>
    <col min="1" max="1" width="3.06640625" style="1" customWidth="1"/>
    <col min="2" max="2" width="2.53125" style="1" customWidth="1"/>
    <col min="3" max="3" width="25.59765625" style="1" customWidth="1"/>
    <col min="4" max="4" width="13.265625" style="1" customWidth="1"/>
    <col min="5" max="5" width="2.265625" style="1" customWidth="1"/>
    <col min="6" max="6" width="13.19921875" style="1" customWidth="1"/>
    <col min="7" max="15" width="10.3984375" style="1" customWidth="1"/>
    <col min="16" max="16" width="36.6640625" style="1" customWidth="1"/>
    <col min="17" max="16384" width="10.6640625" style="1"/>
  </cols>
  <sheetData>
    <row r="1" spans="1:8" s="4" customFormat="1" ht="24.75" customHeight="1" x14ac:dyDescent="0.45">
      <c r="A1" s="12" t="s">
        <v>20</v>
      </c>
    </row>
    <row r="2" spans="1:8" s="4" customFormat="1" ht="15.75" customHeight="1" x14ac:dyDescent="0.45">
      <c r="A2" s="12"/>
    </row>
    <row r="3" spans="1:8" s="4" customFormat="1" ht="39" customHeight="1" x14ac:dyDescent="0.45">
      <c r="A3" s="5"/>
      <c r="C3" s="8"/>
      <c r="D3" s="13" t="s">
        <v>11</v>
      </c>
      <c r="E3" s="7"/>
      <c r="F3" s="14" t="s">
        <v>12</v>
      </c>
      <c r="G3" s="7"/>
      <c r="H3" s="7"/>
    </row>
    <row r="4" spans="1:8" s="4" customFormat="1" ht="18" customHeight="1" x14ac:dyDescent="0.45">
      <c r="A4" s="5"/>
      <c r="C4" s="6" t="s">
        <v>17</v>
      </c>
      <c r="D4" s="9">
        <f>IF('Ihre Angaben'!D10&lt;&gt;1,"n/a",'Ihre Angaben'!$D$5*Renditeerwartungen!$B$2+'Ihre Angaben'!$D$6*Renditeerwartungen!$B$3+'Ihre Angaben'!$D$7*Renditeerwartungen!$B$4+'Ihre Angaben'!$D$8*Renditeerwartungen!$B$5+'Ihre Angaben'!$D$9*Renditeerwartungen!$B$6)</f>
        <v>3.7500000000000006E-2</v>
      </c>
      <c r="E4" s="7"/>
      <c r="F4" s="10">
        <f>0.01*Renditeerwartungen!$B$4+0.99*Renditeerwartungen!$B$3</f>
        <v>6.93E-2</v>
      </c>
      <c r="G4" s="7"/>
      <c r="H4" s="7"/>
    </row>
    <row r="5" spans="1:8" s="4" customFormat="1" ht="18" customHeight="1" x14ac:dyDescent="0.45">
      <c r="A5" s="5"/>
      <c r="C5" s="6" t="s">
        <v>18</v>
      </c>
      <c r="D5" s="9">
        <f>'Ihre Angaben'!$D$13+'Ihre Angaben'!$D$14</f>
        <v>3.5000000000000001E-3</v>
      </c>
      <c r="E5" s="7"/>
      <c r="F5" s="10">
        <v>3.8999999999999998E-3</v>
      </c>
      <c r="G5" s="7"/>
      <c r="H5" s="7"/>
    </row>
    <row r="6" spans="1:8" s="4" customFormat="1" ht="18" customHeight="1" x14ac:dyDescent="0.45">
      <c r="A6" s="5"/>
      <c r="C6" s="8" t="s">
        <v>19</v>
      </c>
      <c r="D6" s="11">
        <f>IF(D4="n/a","n/a",D4-D5)</f>
        <v>3.4000000000000002E-2</v>
      </c>
      <c r="E6" s="7"/>
      <c r="F6" s="11">
        <f>F4-F5</f>
        <v>6.54E-2</v>
      </c>
      <c r="G6" s="7"/>
      <c r="H6" s="7"/>
    </row>
    <row r="7" spans="1:8" s="4" customFormat="1" x14ac:dyDescent="0.45"/>
    <row r="8" spans="1:8" s="4" customFormat="1" x14ac:dyDescent="0.45"/>
    <row r="9" spans="1:8" s="4" customFormat="1" ht="38.65" customHeight="1" x14ac:dyDescent="0.45">
      <c r="A9" s="15"/>
      <c r="B9" s="46" t="str">
        <f ca="1">IF(ISERROR("Am Ende der Vertragslaufzeit ("&amp;TEXT('Ihre Angaben'!$D$18,"TT.MM.JJJJ")&amp;") betragen die prognostizierten Guthaben mit dem aktuellen Fonds CHF "&amp;TEXT(VLOOKUP('Ihre Angaben'!$D$18,$C$15:$F$63,2,FALSE),"#'##0.00")&amp;" und mit "&amp;$F$3&amp;" CHF "&amp;TEXT(VLOOKUP('Ihre Angaben'!$D$18,$C$15:$F$63,4,FALSE),"#'##0.00")&amp;"."),"","Am Ende der Vertragslaufzeit ("&amp;TEXT('Ihre Angaben'!$D$18,"TT.MM.JJJJ")&amp;") betragen die prognostizierten Guthaben mit dem aktuellen Fonds CHF "&amp;TEXT(VLOOKUP('Ihre Angaben'!$D$18,$C$15:$F$63,2,FALSE),"#'###.##")&amp;" und mit "&amp;$F$3&amp;" CHF "&amp;TEXT(VLOOKUP('Ihre Angaben'!$D$18,$C$15:$F$63,4,FALSE),"#'##0.00")&amp;".")</f>
        <v>Am Ende der Vertragslaufzeit (01.11.2050) betragen die prognostizierten Guthaben mit dem aktuellen Fonds CHF 211'644.95 und mit fp Global 100 CHF 310'928.34.</v>
      </c>
      <c r="C9" s="46"/>
      <c r="D9" s="47"/>
      <c r="E9" s="47"/>
      <c r="F9" s="47"/>
      <c r="G9" s="47"/>
      <c r="H9" s="47"/>
    </row>
    <row r="10" spans="1:8" s="4" customFormat="1" ht="34.15" customHeight="1" x14ac:dyDescent="0.45">
      <c r="A10" s="15"/>
      <c r="B10" s="42" t="str">
        <f ca="1">IF(ISERROR(IF(VLOOKUP('Ihre Angaben'!$D$18,$C$15:$F$63,2,FALSE)&lt;VLOOKUP('Ihre Angaben'!$D$18,$C$15:$F$63,4,FALSE),"Optimierungspotenzial","Leider kein Optimierungspotenzial")),"",IF(VLOOKUP('Ihre Angaben'!$D$18,$C$15:$F$63,2,FALSE)&lt;VLOOKUP('Ihre Angaben'!$D$18,$C$15:$F$63,4,FALSE),"Optimierungspotenzial","Leider kein Optimierungspotenzial"))</f>
        <v>Optimierungspotenzial</v>
      </c>
      <c r="C10" s="42"/>
      <c r="D10" s="43"/>
      <c r="E10" s="43"/>
      <c r="F10" s="43"/>
      <c r="G10" s="43"/>
      <c r="H10" s="43"/>
    </row>
    <row r="11" spans="1:8" s="4" customFormat="1" ht="34.15" customHeight="1" x14ac:dyDescent="0.45">
      <c r="A11" s="5"/>
      <c r="B11" s="44">
        <f ca="1">IF(ISERROR(IF(VLOOKUP('Ihre Angaben'!$D$18,$C$15:$F$63,2,FALSE)&gt;VLOOKUP('Ihre Angaben'!$D$18,$C$15:$F$63,4,FALSE),0,VLOOKUP('Ihre Angaben'!$D$18,$C$15:$F$63,4,FALSE)-VLOOKUP('Ihre Angaben'!$D$18,$C$15:$F$63,2,FALSE))),"Bitte Anlageallokation überprüfen",IF(VLOOKUP('Ihre Angaben'!$D$18,$C$15:$F$63,2,FALSE)&gt;VLOOKUP('Ihre Angaben'!$D$18,$C$15:$F$63,4,FALSE),0,VLOOKUP('Ihre Angaben'!$D$18,$C$15:$F$63,4,FALSE)-VLOOKUP('Ihre Angaben'!$D$18,$C$15:$F$63,2,FALSE)))</f>
        <v>99283.388863408065</v>
      </c>
      <c r="C11" s="44"/>
      <c r="D11" s="45"/>
      <c r="E11" s="45"/>
      <c r="F11" s="45"/>
      <c r="G11" s="45"/>
      <c r="H11" s="45"/>
    </row>
    <row r="12" spans="1:8" s="4" customFormat="1" ht="34.15" customHeight="1" x14ac:dyDescent="0.45">
      <c r="A12" s="15"/>
      <c r="B12" s="42" t="str">
        <f ca="1">IF(ISERROR("Fazit: "&amp;IF(VLOOKUP('Ihre Angaben'!$D$18,$C$15:$F$63,2,FALSE)&gt;VLOOKUP('Ihre Angaben'!$D$18,$C$15:$F$63,4,FALSE),"Fondsgebundene Lebensversicherung behalten.","Fondsgebundene Lebensversicherung auflösen und zu finpension wechseln.")),"","Fazit: "&amp;IF(VLOOKUP('Ihre Angaben'!$D$18,$C$15:$F$63,2,FALSE)&gt;VLOOKUP('Ihre Angaben'!$D$18,$C$15:$F$63,4,FALSE),"Fondsgebundene Lebensversicherung behalten.","Fondsgebundene Lebensversicherung auflösen und zu finpension wechseln."))</f>
        <v>Fazit: Fondsgebundene Lebensversicherung auflösen und zu finpension wechseln.</v>
      </c>
      <c r="C12" s="42"/>
      <c r="D12" s="43"/>
      <c r="E12" s="43"/>
      <c r="F12" s="43"/>
      <c r="G12" s="43"/>
      <c r="H12" s="43"/>
    </row>
    <row r="13" spans="1:8" s="4" customFormat="1" ht="34.15" customHeight="1" x14ac:dyDescent="0.45">
      <c r="A13" s="5"/>
      <c r="B13" s="16"/>
      <c r="C13" s="16"/>
      <c r="D13" s="17"/>
      <c r="E13" s="17"/>
      <c r="F13" s="17"/>
      <c r="G13" s="17"/>
      <c r="H13" s="17"/>
    </row>
    <row r="14" spans="1:8" s="4" customFormat="1" x14ac:dyDescent="0.45">
      <c r="D14" s="18" t="str">
        <f>D3</f>
        <v>Aktueller Fonds</v>
      </c>
      <c r="E14" s="19"/>
      <c r="F14" s="19" t="str">
        <f>F3</f>
        <v>fp Global 100</v>
      </c>
    </row>
    <row r="15" spans="1:8" s="4" customFormat="1" x14ac:dyDescent="0.45">
      <c r="B15" s="20"/>
      <c r="C15" s="20">
        <f ca="1">TODAY()</f>
        <v>46037</v>
      </c>
      <c r="D15" s="21">
        <f>IFERROR('Ihre Angaben'!$D$21,"")</f>
        <v>45000</v>
      </c>
      <c r="E15" s="21"/>
      <c r="F15" s="21">
        <f>IFERROR('Ihre Angaben'!$D$22,"")</f>
        <v>30000</v>
      </c>
    </row>
    <row r="16" spans="1:8" s="4" customFormat="1" x14ac:dyDescent="0.45">
      <c r="C16" s="20">
        <f ca="1">IF(MONTH($C$15)*30+DAY($C$15)&lt;MONTH('Ihre Angaben'!$D$18)*30+DAY('Ihre Angaben'!$D$18),DAY('Ihre Angaben'!$D$18)&amp;"."&amp;MONTH('Ihre Angaben'!$D$18)&amp;"."&amp;YEAR($C$15),DAY('Ihre Angaben'!$D$18)&amp;"."&amp;MONTH('Ihre Angaben'!$D$18)&amp;"."&amp;YEAR($C$15)+1)+1-1</f>
        <v>46327</v>
      </c>
      <c r="D16" s="21">
        <f ca="1">IFERROR(D15*(1+($D$6*_xlfn.DAYS($C$16,$C$15)/365))+('Ihre Angaben'!$D$26*_xlfn.DAYS($C$16,$C$15)/365),"")</f>
        <v>48486.356164383556</v>
      </c>
      <c r="E16" s="21"/>
      <c r="F16" s="21">
        <f ca="1">IFERROR(F15*(1+($F$6*_xlfn.DAYS($C$16,$C$15)/365))+('Ihre Angaben'!$D$26*_xlfn.DAYS($C$16,$C$15)/365),"")</f>
        <v>33829.589041095896</v>
      </c>
    </row>
    <row r="17" spans="3:6" s="4" customFormat="1" x14ac:dyDescent="0.45">
      <c r="C17" s="20">
        <f ca="1">IFERROR(IF(DATE(YEAR(C16)+1,MONTH(C16),DAY(C16))&gt;DATE(YEAR('Ihre Angaben'!$D$18),MONTH('Ihre Angaben'!$D$18),DAY('Ihre Angaben'!$D$18)),"",DATE(YEAR(C16)+1,MONTH(C16),DAY(C16))),"")</f>
        <v>46692</v>
      </c>
      <c r="D17" s="21">
        <f ca="1">IFERROR(IF(C17="","",D16*(1+$D$6))+'Ihre Angaben'!$D$26,"")</f>
        <v>52992.892273972597</v>
      </c>
      <c r="E17" s="21"/>
      <c r="F17" s="21">
        <f ca="1">IFERROR(IF(C17="","",F16*(1+$F$6))+'Ihre Angaben'!$D$26,"")</f>
        <v>38900.044164383566</v>
      </c>
    </row>
    <row r="18" spans="3:6" s="4" customFormat="1" x14ac:dyDescent="0.45">
      <c r="C18" s="20">
        <f ca="1">IFERROR(IF(DATE(YEAR(C17)+1,MONTH(C17),DAY(C17))&gt;DATE(YEAR('Ihre Angaben'!$D$18),MONTH('Ihre Angaben'!$D$18),DAY('Ihre Angaben'!$D$18)),"",DATE(YEAR(C17)+1,MONTH(C17),DAY(C17))),"")</f>
        <v>47058</v>
      </c>
      <c r="D18" s="21">
        <f ca="1">IFERROR(IF(C18="","",D17*(1+$D$6))+'Ihre Angaben'!$D$26,"")</f>
        <v>57652.650611287667</v>
      </c>
      <c r="E18" s="21"/>
      <c r="F18" s="21">
        <f ca="1">IFERROR(IF(C18="","",F17*(1+$F$6))+'Ihre Angaben'!$D$26,"")</f>
        <v>44302.107052734245</v>
      </c>
    </row>
    <row r="19" spans="3:6" s="4" customFormat="1" x14ac:dyDescent="0.45">
      <c r="C19" s="20">
        <f ca="1">IFERROR(IF(DATE(YEAR(C18)+1,MONTH(C18),DAY(C18))&gt;DATE(YEAR('Ihre Angaben'!$D$18),MONTH('Ihre Angaben'!$D$18),DAY('Ihre Angaben'!$D$18)),"",DATE(YEAR(C18)+1,MONTH(C18),DAY(C18))),"")</f>
        <v>47423</v>
      </c>
      <c r="D19" s="21">
        <f ca="1">IFERROR(IF(C19="","",D18*(1+$D$6))+'Ihre Angaben'!$D$26,"")</f>
        <v>62470.840732071447</v>
      </c>
      <c r="E19" s="21"/>
      <c r="F19" s="21">
        <f ca="1">IFERROR(IF(C19="","",F18*(1+$F$6))+'Ihre Angaben'!$D$26,"")</f>
        <v>50057.46485398306</v>
      </c>
    </row>
    <row r="20" spans="3:6" s="4" customFormat="1" x14ac:dyDescent="0.45">
      <c r="C20" s="20">
        <f ca="1">IFERROR(IF(DATE(YEAR(C19)+1,MONTH(C19),DAY(C19))&gt;DATE(YEAR('Ihre Angaben'!$D$18),MONTH('Ihre Angaben'!$D$18),DAY('Ihre Angaben'!$D$18)),"",DATE(YEAR(C19)+1,MONTH(C19),DAY(C19))),"")</f>
        <v>47788</v>
      </c>
      <c r="D20" s="21">
        <f ca="1">IFERROR(IF(C20="","",D19*(1+$D$6))+'Ihre Angaben'!$D$26,"")</f>
        <v>67452.849316961889</v>
      </c>
      <c r="E20" s="21"/>
      <c r="F20" s="21">
        <f ca="1">IFERROR(IF(C20="","",F19*(1+$F$6))+'Ihre Angaben'!$D$26,"")</f>
        <v>56189.223055433547</v>
      </c>
    </row>
    <row r="21" spans="3:6" s="4" customFormat="1" x14ac:dyDescent="0.45">
      <c r="C21" s="20">
        <f ca="1">IFERROR(IF(DATE(YEAR(C20)+1,MONTH(C20),DAY(C20))&gt;DATE(YEAR('Ihre Angaben'!$D$18),MONTH('Ihre Angaben'!$D$18),DAY('Ihre Angaben'!$D$18)),"",DATE(YEAR(C20)+1,MONTH(C20),DAY(C20))),"")</f>
        <v>48153</v>
      </c>
      <c r="D21" s="21">
        <f ca="1">IFERROR(IF(C21="","",D20*(1+$D$6))+'Ihre Angaben'!$D$26,"")</f>
        <v>72604.246193738596</v>
      </c>
      <c r="E21" s="21"/>
      <c r="F21" s="21">
        <f ca="1">IFERROR(IF(C21="","",F20*(1+$F$6))+'Ihre Angaben'!$D$26,"")</f>
        <v>62721.998243258895</v>
      </c>
    </row>
    <row r="22" spans="3:6" s="4" customFormat="1" x14ac:dyDescent="0.45">
      <c r="C22" s="20">
        <f ca="1">IFERROR(IF(DATE(YEAR(C21)+1,MONTH(C21),DAY(C21))&gt;DATE(YEAR('Ihre Angaben'!$D$18),MONTH('Ihre Angaben'!$D$18),DAY('Ihre Angaben'!$D$18)),"",DATE(YEAR(C21)+1,MONTH(C21),DAY(C21))),"")</f>
        <v>48519</v>
      </c>
      <c r="D22" s="21">
        <f ca="1">IFERROR(IF(C22="","",D21*(1+$D$6))+'Ihre Angaben'!$D$26,"")</f>
        <v>77930.790564325711</v>
      </c>
      <c r="E22" s="21"/>
      <c r="F22" s="21">
        <f ca="1">IFERROR(IF(C22="","",F21*(1+$F$6))+'Ihre Angaben'!$D$26,"")</f>
        <v>69682.016928368015</v>
      </c>
    </row>
    <row r="23" spans="3:6" s="4" customFormat="1" x14ac:dyDescent="0.45">
      <c r="C23" s="20">
        <f ca="1">IFERROR(IF(DATE(YEAR(C22)+1,MONTH(C22),DAY(C22))&gt;DATE(YEAR('Ihre Angaben'!$D$18),MONTH('Ihre Angaben'!$D$18),DAY('Ihre Angaben'!$D$18)),"",DATE(YEAR(C22)+1,MONTH(C22),DAY(C22))),"")</f>
        <v>48884</v>
      </c>
      <c r="D23" s="21">
        <f ca="1">IFERROR(IF(C23="","",D22*(1+$D$6))+'Ihre Angaben'!$D$26,"")</f>
        <v>83438.437443512783</v>
      </c>
      <c r="E23" s="21"/>
      <c r="F23" s="21">
        <f ca="1">IFERROR(IF(C23="","",F22*(1+$F$6))+'Ihre Angaben'!$D$26,"")</f>
        <v>77097.220835483284</v>
      </c>
    </row>
    <row r="24" spans="3:6" s="4" customFormat="1" x14ac:dyDescent="0.45">
      <c r="C24" s="20">
        <f ca="1">IFERROR(IF(DATE(YEAR(C23)+1,MONTH(C23),DAY(C23))&gt;DATE(YEAR('Ihre Angaben'!$D$18),MONTH('Ihre Angaben'!$D$18),DAY('Ihre Angaben'!$D$18)),"",DATE(YEAR(C23)+1,MONTH(C23),DAY(C23))),"")</f>
        <v>49249</v>
      </c>
      <c r="D24" s="21">
        <f ca="1">IFERROR(IF(C24="","",D23*(1+$D$6))+'Ihre Angaben'!$D$26,"")</f>
        <v>89133.344316592222</v>
      </c>
      <c r="E24" s="21"/>
      <c r="F24" s="21">
        <f ca="1">IFERROR(IF(C24="","",F23*(1+$F$6))+'Ihre Angaben'!$D$26,"")</f>
        <v>84997.379078123879</v>
      </c>
    </row>
    <row r="25" spans="3:6" s="4" customFormat="1" x14ac:dyDescent="0.45">
      <c r="C25" s="20">
        <f ca="1">IFERROR(IF(DATE(YEAR(C24)+1,MONTH(C24),DAY(C24))&gt;DATE(YEAR('Ihre Angaben'!$D$18),MONTH('Ihre Angaben'!$D$18),DAY('Ihre Angaben'!$D$18)),"",DATE(YEAR(C24)+1,MONTH(C24),DAY(C24))),"")</f>
        <v>49614</v>
      </c>
      <c r="D25" s="21">
        <f ca="1">IFERROR(IF(C25="","",D24*(1+$D$6))+'Ihre Angaben'!$D$26,"")</f>
        <v>95021.878023356359</v>
      </c>
      <c r="E25" s="21"/>
      <c r="F25" s="21">
        <f ca="1">IFERROR(IF(C25="","",F24*(1+$F$6))+'Ihre Angaben'!$D$26,"")</f>
        <v>93414.207669833166</v>
      </c>
    </row>
    <row r="26" spans="3:6" s="4" customFormat="1" x14ac:dyDescent="0.45">
      <c r="C26" s="20">
        <f ca="1">IFERROR(IF(DATE(YEAR(C25)+1,MONTH(C25),DAY(C25))&gt;DATE(YEAR('Ihre Angaben'!$D$18),MONTH('Ihre Angaben'!$D$18),DAY('Ihre Angaben'!$D$18)),"",DATE(YEAR(C25)+1,MONTH(C25),DAY(C25))),"")</f>
        <v>49980</v>
      </c>
      <c r="D26" s="21">
        <f ca="1">IFERROR(IF(C26="","",D25*(1+$D$6))+'Ihre Angaben'!$D$26,"")</f>
        <v>101110.62187615047</v>
      </c>
      <c r="E26" s="21"/>
      <c r="F26" s="21">
        <f ca="1">IFERROR(IF(C26="","",F25*(1+$F$6))+'Ihre Angaben'!$D$26,"")</f>
        <v>102381.49685144024</v>
      </c>
    </row>
    <row r="27" spans="3:6" s="4" customFormat="1" x14ac:dyDescent="0.45">
      <c r="C27" s="20">
        <f ca="1">IFERROR(IF(DATE(YEAR(C26)+1,MONTH(C26),DAY(C26))&gt;DATE(YEAR('Ihre Angaben'!$D$18),MONTH('Ihre Angaben'!$D$18),DAY('Ihre Angaben'!$D$18)),"",DATE(YEAR(C26)+1,MONTH(C26),DAY(C26))),"")</f>
        <v>50345</v>
      </c>
      <c r="D27" s="21">
        <f ca="1">IFERROR(IF(C27="","",D26*(1+$D$6))+'Ihre Angaben'!$D$26,"")</f>
        <v>107406.38301993959</v>
      </c>
      <c r="E27" s="21"/>
      <c r="F27" s="21">
        <f ca="1">IFERROR(IF(C27="","",F26*(1+$F$6))+'Ihre Angaben'!$D$26,"")</f>
        <v>111935.24674552442</v>
      </c>
    </row>
    <row r="28" spans="3:6" s="4" customFormat="1" x14ac:dyDescent="0.45">
      <c r="C28" s="20">
        <f ca="1">IFERROR(IF(DATE(YEAR(C27)+1,MONTH(C27),DAY(C27))&gt;DATE(YEAR('Ihre Angaben'!$D$18),MONTH('Ihre Angaben'!$D$18),DAY('Ihre Angaben'!$D$18)),"",DATE(YEAR(C27)+1,MONTH(C27),DAY(C27))),"")</f>
        <v>50710</v>
      </c>
      <c r="D28" s="21">
        <f ca="1">IFERROR(IF(C28="","",D27*(1+$D$6))+'Ihre Angaben'!$D$26,"")</f>
        <v>113916.20004261754</v>
      </c>
      <c r="E28" s="21"/>
      <c r="F28" s="21">
        <f ca="1">IFERROR(IF(C28="","",F27*(1+$F$6))+'Ihre Angaben'!$D$26,"")</f>
        <v>122113.81188268171</v>
      </c>
    </row>
    <row r="29" spans="3:6" s="4" customFormat="1" x14ac:dyDescent="0.45">
      <c r="C29" s="20">
        <f ca="1">IFERROR(IF(DATE(YEAR(C28)+1,MONTH(C28),DAY(C28))&gt;DATE(YEAR('Ihre Angaben'!$D$18),MONTH('Ihre Angaben'!$D$18),DAY('Ihre Angaben'!$D$18)),"",DATE(YEAR(C28)+1,MONTH(C28),DAY(C28))),"")</f>
        <v>51075</v>
      </c>
      <c r="D29" s="21">
        <f ca="1">IFERROR(IF(C29="","",D28*(1+$D$6))+'Ihre Angaben'!$D$26,"")</f>
        <v>120647.35084406653</v>
      </c>
      <c r="E29" s="21"/>
      <c r="F29" s="21">
        <f ca="1">IFERROR(IF(C29="","",F28*(1+$F$6))+'Ihre Angaben'!$D$26,"")</f>
        <v>132958.05517980907</v>
      </c>
    </row>
    <row r="30" spans="3:6" s="4" customFormat="1" x14ac:dyDescent="0.45">
      <c r="C30" s="20">
        <f ca="1">IFERROR(IF(DATE(YEAR(C29)+1,MONTH(C29),DAY(C29))&gt;DATE(YEAR('Ihre Angaben'!$D$18),MONTH('Ihre Angaben'!$D$18),DAY('Ihre Angaben'!$D$18)),"",DATE(YEAR(C29)+1,MONTH(C29),DAY(C29))),"")</f>
        <v>51441</v>
      </c>
      <c r="D30" s="21">
        <f ca="1">IFERROR(IF(C30="","",D29*(1+$D$6))+'Ihre Angaben'!$D$26,"")</f>
        <v>127607.36077276479</v>
      </c>
      <c r="E30" s="21"/>
      <c r="F30" s="21">
        <f ca="1">IFERROR(IF(C30="","",F29*(1+$F$6))+'Ihre Angaben'!$D$26,"")</f>
        <v>144511.51198856859</v>
      </c>
    </row>
    <row r="31" spans="3:6" s="4" customFormat="1" x14ac:dyDescent="0.45">
      <c r="C31" s="20">
        <f ca="1">IFERROR(IF(DATE(YEAR(C30)+1,MONTH(C30),DAY(C30))&gt;DATE(YEAR('Ihre Angaben'!$D$18),MONTH('Ihre Angaben'!$D$18),DAY('Ihre Angaben'!$D$18)),"",DATE(YEAR(C30)+1,MONTH(C30),DAY(C30))),"")</f>
        <v>51806</v>
      </c>
      <c r="D31" s="21">
        <f ca="1">IFERROR(IF(C31="","",D30*(1+$D$6))+'Ihre Angaben'!$D$26,"")</f>
        <v>134804.0110390388</v>
      </c>
      <c r="E31" s="21"/>
      <c r="F31" s="21">
        <f ca="1">IFERROR(IF(C31="","",F30*(1+$F$6))+'Ihre Angaben'!$D$26,"")</f>
        <v>156820.56487262095</v>
      </c>
    </row>
    <row r="32" spans="3:6" s="4" customFormat="1" x14ac:dyDescent="0.45">
      <c r="C32" s="20">
        <f ca="1">IFERROR(IF(DATE(YEAR(C31)+1,MONTH(C31),DAY(C31))&gt;DATE(YEAR('Ihre Angaben'!$D$18),MONTH('Ihre Angaben'!$D$18),DAY('Ihre Angaben'!$D$18)),"",DATE(YEAR(C31)+1,MONTH(C31),DAY(C31))),"")</f>
        <v>52171</v>
      </c>
      <c r="D32" s="21">
        <f ca="1">IFERROR(IF(C32="","",D31*(1+$D$6))+'Ihre Angaben'!$D$26,"")</f>
        <v>142245.34741436612</v>
      </c>
      <c r="F32" s="21">
        <f ca="1">IFERROR(IF(C32="","",F31*(1+$F$6))+'Ihre Angaben'!$D$26,"")</f>
        <v>169934.62981529033</v>
      </c>
    </row>
    <row r="33" spans="3:6" s="4" customFormat="1" x14ac:dyDescent="0.45">
      <c r="C33" s="20">
        <f ca="1">IFERROR(IF(DATE(YEAR(C32)+1,MONTH(C32),DAY(C32))&gt;DATE(YEAR('Ihre Angaben'!$D$18),MONTH('Ihre Angaben'!$D$18),DAY('Ihre Angaben'!$D$18)),"",DATE(YEAR(C32)+1,MONTH(C32),DAY(C32))),"")</f>
        <v>52536</v>
      </c>
      <c r="D33" s="21">
        <f ca="1">IFERROR(IF(C33="","",D32*(1+$D$6))+'Ihre Angaben'!$D$26,"")</f>
        <v>149939.68922645456</v>
      </c>
      <c r="F33" s="21">
        <f ca="1">IFERROR(IF(C33="","",F32*(1+$F$6))+'Ihre Angaben'!$D$26,"")</f>
        <v>183906.3546052103</v>
      </c>
    </row>
    <row r="34" spans="3:6" x14ac:dyDescent="0.45">
      <c r="C34" s="20">
        <f ca="1">IFERROR(IF(DATE(YEAR(C33)+1,MONTH(C33),DAY(C33))&gt;DATE(YEAR('Ihre Angaben'!$D$18),MONTH('Ihre Angaben'!$D$18),DAY('Ihre Angaben'!$D$18)),"",DATE(YEAR(C33)+1,MONTH(C33),DAY(C33))),"")</f>
        <v>52902</v>
      </c>
      <c r="D34" s="21">
        <f ca="1">IFERROR(IF(C34="","",D33*(1+$D$6))+'Ihre Angaben'!$D$26,"")</f>
        <v>157895.63866015401</v>
      </c>
      <c r="F34" s="21">
        <f ca="1">IFERROR(IF(C34="","",F33*(1+$F$6))+'Ihre Angaben'!$D$26,"")</f>
        <v>198791.83019639103</v>
      </c>
    </row>
    <row r="35" spans="3:6" x14ac:dyDescent="0.45">
      <c r="C35" s="20">
        <f ca="1">IFERROR(IF(DATE(YEAR(C34)+1,MONTH(C34),DAY(C34))&gt;DATE(YEAR('Ihre Angaben'!$D$18),MONTH('Ihre Angaben'!$D$18),DAY('Ihre Angaben'!$D$18)),"",DATE(YEAR(C34)+1,MONTH(C34),DAY(C34))),"")</f>
        <v>53267</v>
      </c>
      <c r="D35" s="21">
        <f ca="1">IFERROR(IF(C35="","",D34*(1+$D$6))+'Ihre Angaben'!$D$26,"")</f>
        <v>166122.09037459927</v>
      </c>
      <c r="F35" s="21">
        <f ca="1">IFERROR(IF(C35="","",F34*(1+$F$6))+'Ihre Angaben'!$D$26,"")</f>
        <v>214650.81589123499</v>
      </c>
    </row>
    <row r="36" spans="3:6" x14ac:dyDescent="0.45">
      <c r="C36" s="20">
        <f ca="1">IFERROR(IF(DATE(YEAR(C35)+1,MONTH(C35),DAY(C35))&gt;DATE(YEAR('Ihre Angaben'!$D$18),MONTH('Ihre Angaben'!$D$18),DAY('Ihre Angaben'!$D$18)),"",DATE(YEAR(C35)+1,MONTH(C35),DAY(C35))),"")</f>
        <v>53632</v>
      </c>
      <c r="D36" s="21">
        <f ca="1">IFERROR(IF(C36="","",D35*(1+$D$6))+'Ihre Angaben'!$D$26,"")</f>
        <v>174628.24144733566</v>
      </c>
      <c r="F36" s="21">
        <f ca="1">IFERROR(IF(C36="","",F35*(1+$F$6))+'Ihre Angaben'!$D$26,"")</f>
        <v>231546.97925052175</v>
      </c>
    </row>
    <row r="37" spans="3:6" x14ac:dyDescent="0.45">
      <c r="C37" s="20">
        <f ca="1">IFERROR(IF(DATE(YEAR(C36)+1,MONTH(C36),DAY(C36))&gt;DATE(YEAR('Ihre Angaben'!$D$18),MONTH('Ihre Angaben'!$D$18),DAY('Ihre Angaben'!$D$18)),"",DATE(YEAR(C36)+1,MONTH(C36),DAY(C36))),"")</f>
        <v>53997</v>
      </c>
      <c r="D37" s="21">
        <f ca="1">IFERROR(IF(C37="","",D36*(1+$D$6))+'Ihre Angaben'!$D$26,"")</f>
        <v>183423.60165654507</v>
      </c>
      <c r="F37" s="21">
        <f ca="1">IFERROR(IF(C37="","",F36*(1+$F$6))+'Ihre Angaben'!$D$26,"")</f>
        <v>249548.15169350585</v>
      </c>
    </row>
    <row r="38" spans="3:6" x14ac:dyDescent="0.45">
      <c r="C38" s="20">
        <f ca="1">IFERROR(IF(DATE(YEAR(C37)+1,MONTH(C37),DAY(C37))&gt;DATE(YEAR('Ihre Angaben'!$D$18),MONTH('Ihre Angaben'!$D$18),DAY('Ihre Angaben'!$D$18)),"",DATE(YEAR(C37)+1,MONTH(C37),DAY(C37))),"")</f>
        <v>54363</v>
      </c>
      <c r="D38" s="21">
        <f ca="1">IFERROR(IF(C38="","",D37*(1+$D$6))+'Ihre Angaben'!$D$26,"")</f>
        <v>192518.00411286761</v>
      </c>
      <c r="F38" s="21">
        <f ca="1">IFERROR(IF(C38="","",F37*(1+$F$6))+'Ihre Angaben'!$D$26,"")</f>
        <v>268726.60081426112</v>
      </c>
    </row>
    <row r="39" spans="3:6" x14ac:dyDescent="0.45">
      <c r="C39" s="20">
        <f ca="1">IFERROR(IF(DATE(YEAR(C38)+1,MONTH(C38),DAY(C38))&gt;DATE(YEAR('Ihre Angaben'!$D$18),MONTH('Ihre Angaben'!$D$18),DAY('Ihre Angaben'!$D$18)),"",DATE(YEAR(C38)+1,MONTH(C38),DAY(C38))),"")</f>
        <v>54728</v>
      </c>
      <c r="D39" s="21">
        <f ca="1">IFERROR(IF(C39="","",D38*(1+$D$6))+'Ihre Angaben'!$D$26,"")</f>
        <v>201921.61625270511</v>
      </c>
      <c r="F39" s="21">
        <f ca="1">IFERROR(IF(C39="","",F38*(1+$F$6))+'Ihre Angaben'!$D$26,"")</f>
        <v>289159.32050751377</v>
      </c>
    </row>
    <row r="40" spans="3:6" x14ac:dyDescent="0.45">
      <c r="C40" s="20">
        <f ca="1">IFERROR(IF(DATE(YEAR(C39)+1,MONTH(C39),DAY(C39))&gt;DATE(YEAR('Ihre Angaben'!$D$18),MONTH('Ihre Angaben'!$D$18),DAY('Ihre Angaben'!$D$18)),"",DATE(YEAR(C39)+1,MONTH(C39),DAY(C39))),"")</f>
        <v>55093</v>
      </c>
      <c r="D40" s="21">
        <f ca="1">IFERROR(IF(C40="","",D39*(1+$D$6))+'Ihre Angaben'!$D$26,"")</f>
        <v>211644.95120529708</v>
      </c>
      <c r="F40" s="21">
        <f ca="1">IFERROR(IF(C40="","",F39*(1+$F$6))+'Ihre Angaben'!$D$26,"")</f>
        <v>310928.34006870515</v>
      </c>
    </row>
    <row r="41" spans="3:6" x14ac:dyDescent="0.45">
      <c r="C41" s="20" t="str">
        <f ca="1">IFERROR(IF(DATE(YEAR(C40)+1,MONTH(C40),DAY(C40))&gt;DATE(YEAR('Ihre Angaben'!$D$18),MONTH('Ihre Angaben'!$D$18),DAY('Ihre Angaben'!$D$18)),"",DATE(YEAR(C40)+1,MONTH(C40),DAY(C40))),"")</f>
        <v/>
      </c>
      <c r="D41" s="21" t="str">
        <f ca="1">IFERROR(IF(C41="","",D40*(1+$D$6))+'Ihre Angaben'!$D$26,"")</f>
        <v/>
      </c>
      <c r="F41" s="21" t="str">
        <f ca="1">IFERROR(IF(C41="","",F40*(1+$F$6))+'Ihre Angaben'!$D$26,"")</f>
        <v/>
      </c>
    </row>
    <row r="42" spans="3:6" x14ac:dyDescent="0.45">
      <c r="C42" s="20" t="str">
        <f ca="1">IFERROR(IF(DATE(YEAR(C41)+1,MONTH(C41),DAY(C41))&gt;DATE(YEAR('Ihre Angaben'!$D$18),MONTH('Ihre Angaben'!$D$18),DAY('Ihre Angaben'!$D$18)),"",DATE(YEAR(C41)+1,MONTH(C41),DAY(C41))),"")</f>
        <v/>
      </c>
      <c r="D42" s="21" t="str">
        <f ca="1">IFERROR(IF(C42="","",D41*(1+$D$6))+'Ihre Angaben'!$D$26,"")</f>
        <v/>
      </c>
      <c r="F42" s="21" t="str">
        <f ca="1">IFERROR(IF(C42="","",F41*(1+$F$6))+'Ihre Angaben'!$D$26,"")</f>
        <v/>
      </c>
    </row>
    <row r="43" spans="3:6" x14ac:dyDescent="0.45">
      <c r="C43" s="20" t="str">
        <f ca="1">IFERROR(IF(DATE(YEAR(C42)+1,MONTH(C42),DAY(C42))&gt;DATE(YEAR('Ihre Angaben'!$D$18),MONTH('Ihre Angaben'!$D$18),DAY('Ihre Angaben'!$D$18)),"",DATE(YEAR(C42)+1,MONTH(C42),DAY(C42))),"")</f>
        <v/>
      </c>
      <c r="D43" s="21" t="str">
        <f ca="1">IFERROR(IF(C43="","",D42*(1+$D$6))+'Ihre Angaben'!$D$26,"")</f>
        <v/>
      </c>
      <c r="F43" s="21" t="str">
        <f ca="1">IFERROR(IF(C43="","",F42*(1+$F$6))+'Ihre Angaben'!$D$26,"")</f>
        <v/>
      </c>
    </row>
    <row r="44" spans="3:6" x14ac:dyDescent="0.45">
      <c r="C44" s="20" t="str">
        <f ca="1">IFERROR(IF(DATE(YEAR(C43)+1,MONTH(C43),DAY(C43))&gt;DATE(YEAR('Ihre Angaben'!$D$18),MONTH('Ihre Angaben'!$D$18),DAY('Ihre Angaben'!$D$18)),"",DATE(YEAR(C43)+1,MONTH(C43),DAY(C43))),"")</f>
        <v/>
      </c>
      <c r="D44" s="21" t="str">
        <f ca="1">IFERROR(IF(C44="","",D43*(1+$D$6))+'Ihre Angaben'!$D$26,"")</f>
        <v/>
      </c>
      <c r="F44" s="21" t="str">
        <f ca="1">IFERROR(IF(C44="","",F43*(1+$F$6))+'Ihre Angaben'!$D$26,"")</f>
        <v/>
      </c>
    </row>
    <row r="45" spans="3:6" x14ac:dyDescent="0.45">
      <c r="C45" s="20" t="str">
        <f ca="1">IFERROR(IF(DATE(YEAR(C44)+1,MONTH(C44),DAY(C44))&gt;DATE(YEAR('Ihre Angaben'!$D$18),MONTH('Ihre Angaben'!$D$18),DAY('Ihre Angaben'!$D$18)),"",DATE(YEAR(C44)+1,MONTH(C44),DAY(C44))),"")</f>
        <v/>
      </c>
      <c r="D45" s="21" t="str">
        <f ca="1">IFERROR(IF(C45="","",D44*(1+$D$6))+'Ihre Angaben'!$D$26,"")</f>
        <v/>
      </c>
      <c r="F45" s="21" t="str">
        <f ca="1">IFERROR(IF(C45="","",F44*(1+$F$6))+'Ihre Angaben'!$D$26,"")</f>
        <v/>
      </c>
    </row>
    <row r="46" spans="3:6" x14ac:dyDescent="0.45">
      <c r="C46" s="20" t="str">
        <f ca="1">IFERROR(IF(DATE(YEAR(C45)+1,MONTH(C45),DAY(C45))&gt;DATE(YEAR('Ihre Angaben'!$D$18),MONTH('Ihre Angaben'!$D$18),DAY('Ihre Angaben'!$D$18)),"",DATE(YEAR(C45)+1,MONTH(C45),DAY(C45))),"")</f>
        <v/>
      </c>
      <c r="D46" s="21" t="str">
        <f ca="1">IFERROR(IF(C46="","",D45*(1+$D$6))+'Ihre Angaben'!$D$26,"")</f>
        <v/>
      </c>
      <c r="F46" s="21" t="str">
        <f ca="1">IFERROR(IF(C46="","",F45*(1+$F$6))+'Ihre Angaben'!$D$26,"")</f>
        <v/>
      </c>
    </row>
    <row r="47" spans="3:6" x14ac:dyDescent="0.45">
      <c r="C47" s="20" t="str">
        <f ca="1">IFERROR(IF(DATE(YEAR(C46)+1,MONTH(C46),DAY(C46))&gt;DATE(YEAR('Ihre Angaben'!$D$18),MONTH('Ihre Angaben'!$D$18),DAY('Ihre Angaben'!$D$18)),"",DATE(YEAR(C46)+1,MONTH(C46),DAY(C46))),"")</f>
        <v/>
      </c>
      <c r="D47" s="21" t="str">
        <f ca="1">IFERROR(IF(C47="","",D46*(1+$D$6))+'Ihre Angaben'!$D$26,"")</f>
        <v/>
      </c>
      <c r="F47" s="21" t="str">
        <f ca="1">IFERROR(IF(C47="","",F46*(1+$F$6))+'Ihre Angaben'!$D$26,"")</f>
        <v/>
      </c>
    </row>
    <row r="48" spans="3:6" x14ac:dyDescent="0.45">
      <c r="C48" s="20" t="str">
        <f ca="1">IFERROR(IF(DATE(YEAR(C47)+1,MONTH(C47),DAY(C47))&gt;DATE(YEAR('Ihre Angaben'!$D$18),MONTH('Ihre Angaben'!$D$18),DAY('Ihre Angaben'!$D$18)),"",DATE(YEAR(C47)+1,MONTH(C47),DAY(C47))),"")</f>
        <v/>
      </c>
      <c r="D48" s="21" t="str">
        <f ca="1">IFERROR(IF(C48="","",D47*(1+$D$6))+'Ihre Angaben'!$D$26,"")</f>
        <v/>
      </c>
      <c r="F48" s="21" t="str">
        <f ca="1">IFERROR(IF(C48="","",F47*(1+$F$6))+'Ihre Angaben'!$D$26,"")</f>
        <v/>
      </c>
    </row>
    <row r="49" spans="3:6" x14ac:dyDescent="0.45">
      <c r="C49" s="20" t="str">
        <f ca="1">IFERROR(IF(DATE(YEAR(C48)+1,MONTH(C48),DAY(C48))&gt;DATE(YEAR('Ihre Angaben'!$D$18),MONTH('Ihre Angaben'!$D$18),DAY('Ihre Angaben'!$D$18)),"",DATE(YEAR(C48)+1,MONTH(C48),DAY(C48))),"")</f>
        <v/>
      </c>
      <c r="D49" s="21" t="str">
        <f ca="1">IFERROR(IF(C49="","",D48*(1+$D$6))+'Ihre Angaben'!$D$26,"")</f>
        <v/>
      </c>
      <c r="F49" s="21" t="str">
        <f ca="1">IFERROR(IF(C49="","",F48*(1+$F$6))+'Ihre Angaben'!$D$26,"")</f>
        <v/>
      </c>
    </row>
    <row r="50" spans="3:6" x14ac:dyDescent="0.45">
      <c r="C50" s="20" t="str">
        <f ca="1">IFERROR(IF(DATE(YEAR(C49)+1,MONTH(C49),DAY(C49))&gt;DATE(YEAR('Ihre Angaben'!$D$18),MONTH('Ihre Angaben'!$D$18),DAY('Ihre Angaben'!$D$18)),"",DATE(YEAR(C49)+1,MONTH(C49),DAY(C49))),"")</f>
        <v/>
      </c>
      <c r="D50" s="21" t="str">
        <f ca="1">IFERROR(IF(C50="","",D49*(1+$D$6))+'Ihre Angaben'!$D$26,"")</f>
        <v/>
      </c>
      <c r="F50" s="21" t="str">
        <f ca="1">IFERROR(IF(C50="","",F49*(1+$F$6))+'Ihre Angaben'!$D$26,"")</f>
        <v/>
      </c>
    </row>
    <row r="51" spans="3:6" x14ac:dyDescent="0.45">
      <c r="C51" s="20" t="str">
        <f ca="1">IFERROR(IF(DATE(YEAR(C50)+1,MONTH(C50),DAY(C50))&gt;DATE(YEAR('Ihre Angaben'!$D$18),MONTH('Ihre Angaben'!$D$18),DAY('Ihre Angaben'!$D$18)),"",DATE(YEAR(C50)+1,MONTH(C50),DAY(C50))),"")</f>
        <v/>
      </c>
      <c r="D51" s="21" t="str">
        <f ca="1">IFERROR(IF(C51="","",D50*(1+$D$6))+'Ihre Angaben'!$D$26,"")</f>
        <v/>
      </c>
      <c r="F51" s="21" t="str">
        <f ca="1">IFERROR(IF(C51="","",F50*(1+$F$6))+'Ihre Angaben'!$D$26,"")</f>
        <v/>
      </c>
    </row>
    <row r="52" spans="3:6" x14ac:dyDescent="0.45">
      <c r="C52" s="20" t="str">
        <f ca="1">IFERROR(IF(DATE(YEAR(C51)+1,MONTH(C51),DAY(C51))&gt;DATE(YEAR('Ihre Angaben'!$D$18),MONTH('Ihre Angaben'!$D$18),DAY('Ihre Angaben'!$D$18)),"",DATE(YEAR(C51)+1,MONTH(C51),DAY(C51))),"")</f>
        <v/>
      </c>
      <c r="D52" s="21" t="str">
        <f ca="1">IFERROR(IF(C52="","",D51*(1+$D$6))+'Ihre Angaben'!$D$26,"")</f>
        <v/>
      </c>
      <c r="F52" s="21" t="str">
        <f ca="1">IFERROR(IF(C52="","",F51*(1+$F$6))+'Ihre Angaben'!$D$26,"")</f>
        <v/>
      </c>
    </row>
    <row r="53" spans="3:6" x14ac:dyDescent="0.45">
      <c r="C53" s="20" t="str">
        <f ca="1">IFERROR(IF(DATE(YEAR(C52)+1,MONTH(C52),DAY(C52))&gt;DATE(YEAR('Ihre Angaben'!$D$18),MONTH('Ihre Angaben'!$D$18),DAY('Ihre Angaben'!$D$18)),"",DATE(YEAR(C52)+1,MONTH(C52),DAY(C52))),"")</f>
        <v/>
      </c>
      <c r="D53" s="21" t="str">
        <f ca="1">IFERROR(IF(C53="","",D52*(1+$D$6))+'Ihre Angaben'!$D$26,"")</f>
        <v/>
      </c>
      <c r="F53" s="21" t="str">
        <f ca="1">IFERROR(IF(C53="","",F52*(1+$F$6))+'Ihre Angaben'!$D$26,"")</f>
        <v/>
      </c>
    </row>
    <row r="54" spans="3:6" x14ac:dyDescent="0.45">
      <c r="C54" s="20" t="str">
        <f ca="1">IFERROR(IF(DATE(YEAR(C53)+1,MONTH(C53),DAY(C53))&gt;DATE(YEAR('Ihre Angaben'!$D$18),MONTH('Ihre Angaben'!$D$18),DAY('Ihre Angaben'!$D$18)),"",DATE(YEAR(C53)+1,MONTH(C53),DAY(C53))),"")</f>
        <v/>
      </c>
      <c r="D54" s="21" t="str">
        <f ca="1">IFERROR(IF(C54="","",D53*(1+$D$6))+'Ihre Angaben'!$D$26,"")</f>
        <v/>
      </c>
      <c r="F54" s="21" t="str">
        <f ca="1">IFERROR(IF(C54="","",F53*(1+$F$6))+'Ihre Angaben'!$D$26,"")</f>
        <v/>
      </c>
    </row>
    <row r="55" spans="3:6" x14ac:dyDescent="0.45">
      <c r="C55" s="20" t="str">
        <f ca="1">IFERROR(IF(DATE(YEAR(C54)+1,MONTH(C54),DAY(C54))&gt;DATE(YEAR('Ihre Angaben'!$D$18),MONTH('Ihre Angaben'!$D$18),DAY('Ihre Angaben'!$D$18)),"",DATE(YEAR(C54)+1,MONTH(C54),DAY(C54))),"")</f>
        <v/>
      </c>
      <c r="D55" s="21" t="str">
        <f ca="1">IFERROR(IF(C55="","",D54*(1+$D$6))+'Ihre Angaben'!$D$26,"")</f>
        <v/>
      </c>
      <c r="F55" s="21" t="str">
        <f ca="1">IFERROR(IF(C55="","",F54*(1+$F$6))+'Ihre Angaben'!$D$26,"")</f>
        <v/>
      </c>
    </row>
    <row r="56" spans="3:6" x14ac:dyDescent="0.45">
      <c r="C56" s="20" t="str">
        <f ca="1">IFERROR(IF(DATE(YEAR(C55)+1,MONTH(C55),DAY(C55))&gt;DATE(YEAR('Ihre Angaben'!$D$18),MONTH('Ihre Angaben'!$D$18),DAY('Ihre Angaben'!$D$18)),"",DATE(YEAR(C55)+1,MONTH(C55),DAY(C55))),"")</f>
        <v/>
      </c>
      <c r="D56" s="21" t="str">
        <f ca="1">IFERROR(IF(C56="","",D55*(1+$D$6))+'Ihre Angaben'!$D$26,"")</f>
        <v/>
      </c>
      <c r="F56" s="21" t="str">
        <f ca="1">IFERROR(IF(C56="","",F55*(1+$F$6))+'Ihre Angaben'!$D$26,"")</f>
        <v/>
      </c>
    </row>
    <row r="57" spans="3:6" x14ac:dyDescent="0.45">
      <c r="C57" s="20" t="str">
        <f ca="1">IFERROR(IF(DATE(YEAR(C56)+1,MONTH(C56),DAY(C56))&gt;DATE(YEAR('Ihre Angaben'!$D$18),MONTH('Ihre Angaben'!$D$18),DAY('Ihre Angaben'!$D$18)),"",DATE(YEAR(C56)+1,MONTH(C56),DAY(C56))),"")</f>
        <v/>
      </c>
      <c r="D57" s="21" t="str">
        <f ca="1">IFERROR(IF(C57="","",D56*(1+$D$6))+'Ihre Angaben'!$D$26,"")</f>
        <v/>
      </c>
      <c r="F57" s="21" t="str">
        <f ca="1">IFERROR(IF(C57="","",F56*(1+$F$6))+'Ihre Angaben'!$D$26,"")</f>
        <v/>
      </c>
    </row>
    <row r="58" spans="3:6" x14ac:dyDescent="0.45">
      <c r="C58" s="20" t="str">
        <f ca="1">IFERROR(IF(DATE(YEAR(C57)+1,MONTH(C57),DAY(C57))&gt;DATE(YEAR('Ihre Angaben'!$D$18),MONTH('Ihre Angaben'!$D$18),DAY('Ihre Angaben'!$D$18)),"",DATE(YEAR(C57)+1,MONTH(C57),DAY(C57))),"")</f>
        <v/>
      </c>
      <c r="D58" s="21" t="str">
        <f ca="1">IFERROR(IF(C58="","",D57*(1+$D$6))+'Ihre Angaben'!$D$26,"")</f>
        <v/>
      </c>
      <c r="F58" s="21" t="str">
        <f ca="1">IFERROR(IF(C58="","",F57*(1+$F$6))+'Ihre Angaben'!$D$26,"")</f>
        <v/>
      </c>
    </row>
    <row r="59" spans="3:6" x14ac:dyDescent="0.45">
      <c r="C59" s="20" t="str">
        <f ca="1">IFERROR(IF(DATE(YEAR(C58)+1,MONTH(C58),DAY(C58))&gt;DATE(YEAR('Ihre Angaben'!$D$18),MONTH('Ihre Angaben'!$D$18),DAY('Ihre Angaben'!$D$18)),"",DATE(YEAR(C58)+1,MONTH(C58),DAY(C58))),"")</f>
        <v/>
      </c>
      <c r="D59" s="21" t="str">
        <f ca="1">IFERROR(IF(C59="","",D58*(1+$D$6))+'Ihre Angaben'!$D$26,"")</f>
        <v/>
      </c>
      <c r="F59" s="21" t="str">
        <f ca="1">IFERROR(IF(C59="","",F58*(1+$F$6))+'Ihre Angaben'!$D$26,"")</f>
        <v/>
      </c>
    </row>
    <row r="60" spans="3:6" x14ac:dyDescent="0.45">
      <c r="C60" s="20" t="str">
        <f ca="1">IFERROR(IF(DATE(YEAR(C59)+1,MONTH(C59),DAY(C59))&gt;DATE(YEAR('Ihre Angaben'!$D$18),MONTH('Ihre Angaben'!$D$18),DAY('Ihre Angaben'!$D$18)),"",DATE(YEAR(C59)+1,MONTH(C59),DAY(C59))),"")</f>
        <v/>
      </c>
      <c r="D60" s="21" t="str">
        <f ca="1">IFERROR(IF(C60="","",D59*(1+$D$6))+'Ihre Angaben'!$D$26,"")</f>
        <v/>
      </c>
      <c r="F60" s="21" t="str">
        <f ca="1">IFERROR(IF(C60="","",F59*(1+$F$6))+'Ihre Angaben'!$D$26,"")</f>
        <v/>
      </c>
    </row>
    <row r="61" spans="3:6" x14ac:dyDescent="0.45">
      <c r="C61" s="20" t="str">
        <f ca="1">IFERROR(IF(DATE(YEAR(C60)+1,MONTH(C60),DAY(C60))&gt;DATE(YEAR('Ihre Angaben'!$D$18),MONTH('Ihre Angaben'!$D$18),DAY('Ihre Angaben'!$D$18)),"",DATE(YEAR(C60)+1,MONTH(C60),DAY(C60))),"")</f>
        <v/>
      </c>
      <c r="D61" s="21" t="str">
        <f ca="1">IFERROR(IF(C61="","",D60*(1+$D$6))+'Ihre Angaben'!$D$26,"")</f>
        <v/>
      </c>
      <c r="F61" s="21" t="str">
        <f ca="1">IFERROR(IF(C61="","",F60*(1+$F$6))+'Ihre Angaben'!$D$26,"")</f>
        <v/>
      </c>
    </row>
    <row r="62" spans="3:6" x14ac:dyDescent="0.45">
      <c r="C62" s="20" t="str">
        <f ca="1">IFERROR(IF(DATE(YEAR(C61)+1,MONTH(C61),DAY(C61))&gt;DATE(YEAR('Ihre Angaben'!$D$18),MONTH('Ihre Angaben'!$D$18),DAY('Ihre Angaben'!$D$18)),"",DATE(YEAR(C61)+1,MONTH(C61),DAY(C61))),"")</f>
        <v/>
      </c>
      <c r="D62" s="21" t="str">
        <f ca="1">IFERROR(IF(C62="","",D61*(1+$D$6))+'Ihre Angaben'!$D$26,"")</f>
        <v/>
      </c>
      <c r="F62" s="21" t="str">
        <f ca="1">IFERROR(IF(C62="","",F61*(1+$F$6))+'Ihre Angaben'!$D$26,"")</f>
        <v/>
      </c>
    </row>
    <row r="63" spans="3:6" x14ac:dyDescent="0.45">
      <c r="C63" s="20" t="str">
        <f ca="1">IFERROR(IF(DATE(YEAR(C62)+1,MONTH(C62),DAY(C62))&gt;DATE(YEAR('Ihre Angaben'!$D$18),MONTH('Ihre Angaben'!$D$18),DAY('Ihre Angaben'!$D$18)),"",DATE(YEAR(C62)+1,MONTH(C62),DAY(C62))),"")</f>
        <v/>
      </c>
      <c r="D63" s="21" t="str">
        <f ca="1">IFERROR(IF(C63="","",D62*(1+$D$6))+'Ihre Angaben'!$D$26,"")</f>
        <v/>
      </c>
      <c r="F63" s="21" t="str">
        <f ca="1">IFERROR(IF(C63="","",F62*(1+$F$6))+'Ihre Angaben'!$D$26,"")</f>
        <v/>
      </c>
    </row>
    <row r="64" spans="3:6" x14ac:dyDescent="0.45">
      <c r="C64" s="20"/>
    </row>
    <row r="65" spans="3:3" x14ac:dyDescent="0.45">
      <c r="C65" s="20"/>
    </row>
  </sheetData>
  <sheetProtection algorithmName="SHA-512" hashValue="cA5t/VOlUq5s6FIG9x0tJ5dZZuGzyLeQ39tkx/wLBbuzEcrBmVThQ/15yA3qJNPpmEtXAX2YrP1Ogaz1IGxtYQ==" saltValue="2krnIIVp45K0NoUSsq6ucg==" spinCount="100000" sheet="1" selectLockedCells="1"/>
  <mergeCells count="4">
    <mergeCell ref="B12:H12"/>
    <mergeCell ref="B11:H11"/>
    <mergeCell ref="B9:H9"/>
    <mergeCell ref="B10:H10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5486b8-565b-4910-a6bf-084459e9a5c2">
      <Terms xmlns="http://schemas.microsoft.com/office/infopath/2007/PartnerControls"/>
    </lcf76f155ced4ddcb4097134ff3c332f>
    <TaxCatchAll xmlns="93b11e52-7443-461a-a5e4-c637c10039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18F564572D64BAE64FC080FF5E57A" ma:contentTypeVersion="13" ma:contentTypeDescription="Create a new document." ma:contentTypeScope="" ma:versionID="cedf5ebce276f2f3102f462300e23c4a">
  <xsd:schema xmlns:xsd="http://www.w3.org/2001/XMLSchema" xmlns:xs="http://www.w3.org/2001/XMLSchema" xmlns:p="http://schemas.microsoft.com/office/2006/metadata/properties" xmlns:ns2="b95486b8-565b-4910-a6bf-084459e9a5c2" xmlns:ns3="93b11e52-7443-461a-a5e4-c637c10039f7" targetNamespace="http://schemas.microsoft.com/office/2006/metadata/properties" ma:root="true" ma:fieldsID="ab6c6e82e528e06059ba2be85d7b864a" ns2:_="" ns3:_="">
    <xsd:import namespace="b95486b8-565b-4910-a6bf-084459e9a5c2"/>
    <xsd:import namespace="93b11e52-7443-461a-a5e4-c637c1003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86b8-565b-4910-a6bf-084459e9a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4b5005-f066-4286-a3c1-8444565e00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11e52-7443-461a-a5e4-c637c10039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b3e8fb9-ba65-4af4-a99b-5495fe8e4e54}" ma:internalName="TaxCatchAll" ma:showField="CatchAllData" ma:web="93b11e52-7443-461a-a5e4-c637c1003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BC36B-B1C8-4D7A-BD29-93D0D3F799C2}">
  <ds:schemaRefs>
    <ds:schemaRef ds:uri="http://schemas.microsoft.com/office/2006/metadata/properties"/>
    <ds:schemaRef ds:uri="http://schemas.microsoft.com/office/infopath/2007/PartnerControls"/>
    <ds:schemaRef ds:uri="b95486b8-565b-4910-a6bf-084459e9a5c2"/>
    <ds:schemaRef ds:uri="93b11e52-7443-461a-a5e4-c637c10039f7"/>
  </ds:schemaRefs>
</ds:datastoreItem>
</file>

<file path=customXml/itemProps2.xml><?xml version="1.0" encoding="utf-8"?>
<ds:datastoreItem xmlns:ds="http://schemas.openxmlformats.org/officeDocument/2006/customXml" ds:itemID="{163861CA-1644-47E8-9746-9A238C5001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5486b8-565b-4910-a6bf-084459e9a5c2"/>
    <ds:schemaRef ds:uri="93b11e52-7443-461a-a5e4-c637c1003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A729AD-532F-4D65-A062-0902C7A4EC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Ihre Angaben</vt:lpstr>
      <vt:lpstr>Renditeerwartungen</vt:lpstr>
      <vt:lpstr>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2025-11-27T13:45:05Z</dcterms:created>
  <dcterms:modified xsi:type="dcterms:W3CDTF">2026-01-15T06:37:26Z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0x010100D0A18F564572D64BAE64FC080FF5E57A</vt:lpwstr>
  </property>
  <property fmtid="{D5CDD505-2E9C-101B-9397-08002B2CF9AE}" pid="3" name="MediaServiceImageTags">
    <vt:lpwstr/>
  </property>
</Properties>
</file>